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ktuell\01NEOVITA\01 Marketing\03 Beauty Expert\"/>
    </mc:Choice>
  </mc:AlternateContent>
  <xr:revisionPtr revIDLastSave="0" documentId="8_{5323FD27-8A93-4A9F-9FC0-CA70EAFDDB67}" xr6:coauthVersionLast="45" xr6:coauthVersionMax="45" xr10:uidLastSave="{00000000-0000-0000-0000-000000000000}"/>
  <bookViews>
    <workbookView xWindow="-108" yWindow="-108" windowWidth="23256" windowHeight="12576" xr2:uid="{FFEC5E49-4E03-4474-870D-023076E1BB27}"/>
  </bookViews>
  <sheets>
    <sheet name="Tabelle1" sheetId="1" r:id="rId1"/>
  </sheets>
  <definedNames>
    <definedName name="_xlnm.Print_Area" localSheetId="0">Tabelle1!$A$1:$F$59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D48" i="1" l="1"/>
  <c r="D38" i="1" l="1"/>
  <c r="D37" i="1"/>
  <c r="D39" i="1" l="1"/>
  <c r="D40" i="1" l="1"/>
  <c r="D41" i="1" s="1"/>
  <c r="F43" i="1" s="1"/>
  <c r="E42" i="1" s="1"/>
  <c r="D44" i="1" l="1"/>
  <c r="D45" i="1" s="1"/>
  <c r="E44" i="1"/>
  <c r="E45" i="1" s="1"/>
  <c r="F45" i="1" l="1"/>
  <c r="D46" i="1"/>
  <c r="D47" i="1" s="1"/>
  <c r="E46" i="1"/>
  <c r="E47" i="1" s="1"/>
  <c r="E49" i="1" s="1"/>
  <c r="D49" i="1" l="1"/>
  <c r="F49" i="1" s="1"/>
  <c r="F47" i="1"/>
  <c r="F52" i="1" s="1"/>
  <c r="F57" i="1" l="1"/>
  <c r="F56" i="1"/>
  <c r="F53" i="1"/>
  <c r="F58" i="1"/>
  <c r="F59" i="1" l="1"/>
</calcChain>
</file>

<file path=xl/sharedStrings.xml><?xml version="1.0" encoding="utf-8"?>
<sst xmlns="http://schemas.openxmlformats.org/spreadsheetml/2006/main" count="62" uniqueCount="55">
  <si>
    <t>Anteil VK-Umsatz in %</t>
  </si>
  <si>
    <t>Administrative Tätigkeit in Stunden jeTag</t>
  </si>
  <si>
    <t>Monate pro Jahr</t>
  </si>
  <si>
    <t>Berechnungen:</t>
  </si>
  <si>
    <t>Durchschnittliche Beh. Je Tag</t>
  </si>
  <si>
    <t>Zeit für Vor- und Nachbereitung von Behandlungen in Minuten</t>
  </si>
  <si>
    <t>Durchschnittlicher Umsatz je Behandlung</t>
  </si>
  <si>
    <t>Arbeits-Tage pro Monat</t>
  </si>
  <si>
    <t>Zeit für Verkaufsgespräch in Minuten:</t>
  </si>
  <si>
    <t>Durchschnittlicher Behandlungs-Umsatz je Arbeitstag:</t>
  </si>
  <si>
    <t>Durschnittlicher Behandlungs-Umsatz je Monat incl. MwSt.</t>
  </si>
  <si>
    <t>enthaltene MwSt</t>
  </si>
  <si>
    <t>Wareneinsatz</t>
  </si>
  <si>
    <t>Wareneinsatz für Behandlungen in %</t>
  </si>
  <si>
    <t>Wareneinsatz für Verkauf in %</t>
  </si>
  <si>
    <t>Rohertrag:</t>
  </si>
  <si>
    <t>Gesamt-Ergebnis</t>
  </si>
  <si>
    <t>Fixkosten in Euro</t>
  </si>
  <si>
    <t>Betriebsergebnis:</t>
  </si>
  <si>
    <t>Gesamt-Umsatz (VK + Behandlung) bei Berücksichtigung von Zelle B14</t>
  </si>
  <si>
    <t>Durschnittlicher Jahres-Umsatz ohne MwSt.</t>
  </si>
  <si>
    <t>Fixkosten (B15*B5):</t>
  </si>
  <si>
    <t>MONATSWERTE:</t>
  </si>
  <si>
    <t>Durchschn. Rohertrag je Monat</t>
  </si>
  <si>
    <t>Durchschn. Betriebsergebnis je Monat</t>
  </si>
  <si>
    <t>Gewinn und Ertrags-Rechner</t>
  </si>
  <si>
    <t>für Kosmetik-Institute</t>
  </si>
  <si>
    <t>Mit diesem Tool können Sie auf einen Blick feststellen, wie sich Ihre Kosten und Gewinn-Situation verändert, wenn Sie verschiedene Parameter verändern</t>
  </si>
  <si>
    <t>Arbeits-Stunden pro Tag</t>
  </si>
  <si>
    <t>Zeit für Urlaub / Krankheit / Fortbildung in Monaten</t>
  </si>
  <si>
    <t>Behandlungspreis in Euro je berechnete Minute</t>
  </si>
  <si>
    <t>Durschnittliche Behandlungsdauer in Minuten  (ohne Vor- und Nachbereitung)</t>
  </si>
  <si>
    <t>AUSWERTUNGEN</t>
  </si>
  <si>
    <t>Unternehmerlohn NETTO pro Monat</t>
  </si>
  <si>
    <t>Monats-Ergebnis auf privater Ebene (nach Abzug von Steuern, Kranken- und Altersvorsorge</t>
  </si>
  <si>
    <t>Steuer nach Grundtabelle:</t>
  </si>
  <si>
    <t>Krankenversicherung 15,5 % KV + 2,55 % PV mit Kind (Selbstständige mit Krankengeldanspruch)</t>
  </si>
  <si>
    <t>Altersvorsorge / Vorsorge für Verdienstausfälle</t>
  </si>
  <si>
    <r>
      <t xml:space="preserve">Ergebnis aus </t>
    </r>
    <r>
      <rPr>
        <b/>
        <sz val="11"/>
        <color theme="1"/>
        <rFont val="Calibri"/>
        <family val="2"/>
        <scheme val="minor"/>
      </rPr>
      <t>Verkäufen</t>
    </r>
  </si>
  <si>
    <r>
      <t xml:space="preserve">Ergebnis aus </t>
    </r>
    <r>
      <rPr>
        <b/>
        <sz val="11"/>
        <color theme="1"/>
        <rFont val="Calibri"/>
        <family val="2"/>
        <scheme val="minor"/>
      </rPr>
      <t>Behandlung</t>
    </r>
  </si>
  <si>
    <t>Stunden</t>
  </si>
  <si>
    <t>Stunde</t>
  </si>
  <si>
    <t>Monate</t>
  </si>
  <si>
    <t>Monat</t>
  </si>
  <si>
    <t>Euro</t>
  </si>
  <si>
    <t>Minuten</t>
  </si>
  <si>
    <t>%</t>
  </si>
  <si>
    <t>Farblegende der obenstehenden Felder</t>
  </si>
  <si>
    <t>Feldfarbe</t>
  </si>
  <si>
    <t>Hier können Sie relativ frei gestalten:</t>
  </si>
  <si>
    <t>Diese Werte passen Sie an ihre  Verhältnisse an:</t>
  </si>
  <si>
    <t>Da können Sie eigentlich nichts ändern:</t>
  </si>
  <si>
    <t>Tage</t>
  </si>
  <si>
    <t xml:space="preserve">Durchschnittlicher Behandlungs-Umsatz pro Jahr </t>
  </si>
  <si>
    <t xml:space="preserve">Durchschnittlicher  Verkaufsumsatz in % am Gesamtumsatz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</si>
</sst>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[$€-407];[Red]\-#,##0.00\ [$€-407]"/>
    <numFmt numFmtId="166" formatCode="0.00\ 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80808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theme="0" tint="-0.249977111117893"/>
        <bgColor rgb="FF808080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165" fontId="0" fillId="6" borderId="1" xfId="0" applyNumberFormat="1" applyFill="1" applyBorder="1" applyProtection="1">
      <protection locked="0"/>
    </xf>
    <xf numFmtId="0" fontId="0" fillId="7" borderId="1" xfId="0" applyFill="1" applyBorder="1"/>
    <xf numFmtId="0" fontId="0" fillId="2" borderId="1" xfId="0" applyFill="1" applyBorder="1"/>
    <xf numFmtId="0" fontId="0" fillId="9" borderId="1" xfId="0" applyFill="1" applyBorder="1" applyAlignment="1">
      <alignment wrapText="1"/>
    </xf>
    <xf numFmtId="166" fontId="0" fillId="10" borderId="1" xfId="0" applyNumberFormat="1" applyFill="1" applyBorder="1" applyProtection="1">
      <protection locked="0"/>
    </xf>
    <xf numFmtId="0" fontId="1" fillId="9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3" fontId="0" fillId="0" borderId="0" xfId="0" applyNumberFormat="1"/>
    <xf numFmtId="0" fontId="3" fillId="0" borderId="0" xfId="0" applyFont="1"/>
    <xf numFmtId="0" fontId="0" fillId="9" borderId="5" xfId="0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165" fontId="3" fillId="6" borderId="1" xfId="0" applyNumberFormat="1" applyFont="1" applyFill="1" applyBorder="1" applyProtection="1">
      <protection locked="0" hidden="1"/>
    </xf>
    <xf numFmtId="165" fontId="0" fillId="6" borderId="1" xfId="0" applyNumberFormat="1" applyFill="1" applyBorder="1" applyProtection="1">
      <protection locked="0"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164" fontId="0" fillId="0" borderId="1" xfId="0" applyNumberFormat="1" applyBorder="1" applyProtection="1">
      <protection hidden="1"/>
    </xf>
    <xf numFmtId="164" fontId="0" fillId="0" borderId="1" xfId="0" applyNumberFormat="1" applyBorder="1" applyAlignment="1" applyProtection="1">
      <alignment wrapText="1"/>
      <protection hidden="1"/>
    </xf>
    <xf numFmtId="164" fontId="1" fillId="8" borderId="1" xfId="0" applyNumberFormat="1" applyFont="1" applyFill="1" applyBorder="1" applyProtection="1">
      <protection hidden="1"/>
    </xf>
    <xf numFmtId="164" fontId="1" fillId="8" borderId="1" xfId="0" applyNumberFormat="1" applyFont="1" applyFill="1" applyBorder="1" applyAlignment="1" applyProtection="1">
      <alignment wrapText="1"/>
      <protection hidden="1"/>
    </xf>
    <xf numFmtId="164" fontId="1" fillId="3" borderId="1" xfId="0" applyNumberFormat="1" applyFont="1" applyFill="1" applyBorder="1" applyAlignment="1" applyProtection="1">
      <alignment wrapText="1"/>
      <protection hidden="1"/>
    </xf>
    <xf numFmtId="0" fontId="0" fillId="2" borderId="1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3" fontId="0" fillId="7" borderId="1" xfId="0" applyNumberFormat="1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0" fillId="4" borderId="2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0" borderId="1" xfId="0" applyBorder="1" applyAlignment="1" applyProtection="1">
      <alignment horizontal="left" wrapText="1"/>
      <protection hidden="1"/>
    </xf>
    <xf numFmtId="0" fontId="1" fillId="5" borderId="1" xfId="0" applyFont="1" applyFill="1" applyBorder="1" applyAlignment="1" applyProtection="1">
      <alignment horizontal="left" wrapText="1"/>
      <protection hidden="1"/>
    </xf>
    <xf numFmtId="0" fontId="0" fillId="5" borderId="1" xfId="0" applyFill="1" applyBorder="1" applyAlignment="1" applyProtection="1">
      <alignment horizontal="left" wrapText="1"/>
      <protection hidden="1"/>
    </xf>
    <xf numFmtId="0" fontId="1" fillId="3" borderId="2" xfId="0" applyFont="1" applyFill="1" applyBorder="1" applyAlignment="1" applyProtection="1">
      <alignment horizontal="left" wrapText="1"/>
      <protection hidden="1"/>
    </xf>
    <xf numFmtId="0" fontId="1" fillId="3" borderId="3" xfId="0" applyFont="1" applyFill="1" applyBorder="1" applyAlignment="1" applyProtection="1">
      <alignment horizontal="left" wrapText="1"/>
      <protection hidden="1"/>
    </xf>
    <xf numFmtId="0" fontId="1" fillId="3" borderId="4" xfId="0" applyFont="1" applyFill="1" applyBorder="1" applyAlignment="1" applyProtection="1">
      <alignment horizontal="left" wrapText="1"/>
      <protection hidden="1"/>
    </xf>
    <xf numFmtId="0" fontId="1" fillId="8" borderId="1" xfId="0" applyFont="1" applyFill="1" applyBorder="1" applyAlignment="1" applyProtection="1">
      <alignment horizontal="left" wrapText="1"/>
      <protection hidden="1"/>
    </xf>
    <xf numFmtId="0" fontId="1" fillId="12" borderId="2" xfId="0" applyFont="1" applyFill="1" applyBorder="1" applyAlignment="1">
      <alignment horizontal="left" wrapText="1"/>
    </xf>
    <xf numFmtId="0" fontId="1" fillId="12" borderId="3" xfId="0" applyFont="1" applyFill="1" applyBorder="1" applyAlignment="1">
      <alignment horizontal="left" wrapText="1"/>
    </xf>
    <xf numFmtId="0" fontId="1" fillId="12" borderId="4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 applyProtection="1">
      <alignment horizontal="center" wrapText="1"/>
      <protection hidden="1"/>
    </xf>
    <xf numFmtId="0" fontId="1" fillId="9" borderId="2" xfId="0" applyFont="1" applyFill="1" applyBorder="1" applyAlignment="1">
      <alignment horizontal="left" wrapText="1"/>
    </xf>
    <xf numFmtId="0" fontId="1" fillId="9" borderId="3" xfId="0" applyFont="1" applyFill="1" applyBorder="1" applyAlignment="1">
      <alignment horizontal="left" wrapText="1"/>
    </xf>
    <xf numFmtId="0" fontId="1" fillId="9" borderId="4" xfId="0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left" wrapText="1"/>
      <protection hidden="1"/>
    </xf>
    <xf numFmtId="0" fontId="0" fillId="3" borderId="3" xfId="0" applyFill="1" applyBorder="1" applyAlignment="1" applyProtection="1">
      <alignment horizontal="left" wrapText="1"/>
      <protection hidden="1"/>
    </xf>
    <xf numFmtId="0" fontId="0" fillId="3" borderId="4" xfId="0" applyFill="1" applyBorder="1" applyAlignment="1" applyProtection="1">
      <alignment horizontal="left" wrapText="1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3" fillId="11" borderId="1" xfId="0" applyFont="1" applyFill="1" applyBorder="1" applyAlignment="1">
      <alignment horizontal="left" wrapText="1"/>
    </xf>
    <xf numFmtId="0" fontId="3" fillId="11" borderId="1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742950</xdr:colOff>
      <xdr:row>0</xdr:row>
      <xdr:rowOff>180975</xdr:rowOff>
    </xdr:from>
    <xdr:to>
      <xdr:col>5</xdr:col>
      <xdr:colOff>687211</xdr:colOff>
      <xdr:row>2</xdr:row>
      <xdr:rowOff>9525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97D2547-90D6-4699-945B-FEDC412D5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180975"/>
          <a:ext cx="1487311" cy="400050"/>
        </a:xfrm>
        <a:prstGeom prst="rect">
          <a:avLst/>
        </a:prstGeom>
      </xdr:spPr>
    </xdr:pic>
    <xdr:clientData/>
  </xdr:twoCellAnchor>
  <xdr:oneCellAnchor>
    <xdr:from>
      <xdr:col>3</xdr:col>
      <xdr:colOff>742950</xdr:colOff>
      <xdr:row>29</xdr:row>
      <xdr:rowOff>180975</xdr:rowOff>
    </xdr:from>
    <xdr:ext cx="1487311" cy="400050"/>
    <xdr:pic>
      <xdr:nvPicPr>
        <xdr:cNvPr id="4" name="Grafik 3">
          <a:extLst>
            <a:ext uri="{FF2B5EF4-FFF2-40B4-BE49-F238E27FC236}">
              <a16:creationId xmlns:a16="http://schemas.microsoft.com/office/drawing/2014/main" id="{5D824DF8-930A-4B1C-81B4-F13580C67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180975"/>
          <a:ext cx="1487311" cy="4000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B4E57-64A9-4CAA-AA92-CA2D922AF02C}">
  <dimension ref="A2:H59"/>
  <sheetViews>
    <sheetView tabSelected="1" topLeftCell="A46" zoomScaleNormal="100" workbookViewId="0">
      <selection activeCell="I57" sqref="I57"/>
    </sheetView>
  </sheetViews>
  <sheetFormatPr baseColWidth="10" defaultRowHeight="14.4" x14ac:dyDescent="0.3"/>
  <cols>
    <col min="1" max="1" width="24.88671875" style="1" customWidth="1"/>
    <col min="4" max="5" width="11.5546875" style="1"/>
  </cols>
  <sheetData>
    <row r="2" spans="1:6" ht="30" customHeight="1" x14ac:dyDescent="0.45">
      <c r="A2" s="39" t="s">
        <v>25</v>
      </c>
      <c r="B2" s="39"/>
      <c r="C2" s="39"/>
    </row>
    <row r="3" spans="1:6" x14ac:dyDescent="0.3">
      <c r="A3" s="1" t="s">
        <v>26</v>
      </c>
    </row>
    <row r="5" spans="1:6" ht="30" customHeight="1" x14ac:dyDescent="0.3">
      <c r="A5" s="40" t="s">
        <v>27</v>
      </c>
      <c r="B5" s="40"/>
      <c r="C5" s="40"/>
      <c r="D5" s="40"/>
      <c r="E5" s="40"/>
      <c r="F5" s="40"/>
    </row>
    <row r="8" spans="1:6" x14ac:dyDescent="0.3">
      <c r="A8" s="5" t="s">
        <v>28</v>
      </c>
      <c r="B8" s="22">
        <v>8</v>
      </c>
      <c r="C8" s="5" t="s">
        <v>40</v>
      </c>
    </row>
    <row r="9" spans="1:6" ht="28.8" x14ac:dyDescent="0.3">
      <c r="A9" s="5" t="s">
        <v>1</v>
      </c>
      <c r="B9" s="26">
        <v>1</v>
      </c>
      <c r="C9" s="5" t="s">
        <v>41</v>
      </c>
    </row>
    <row r="10" spans="1:6" x14ac:dyDescent="0.3">
      <c r="A10" s="5" t="s">
        <v>7</v>
      </c>
      <c r="B10" s="22">
        <v>21</v>
      </c>
      <c r="C10" s="5" t="s">
        <v>52</v>
      </c>
    </row>
    <row r="11" spans="1:6" x14ac:dyDescent="0.3">
      <c r="A11" s="5" t="s">
        <v>2</v>
      </c>
      <c r="B11" s="26">
        <v>12</v>
      </c>
      <c r="C11" s="5" t="s">
        <v>42</v>
      </c>
    </row>
    <row r="12" spans="1:6" ht="28.8" x14ac:dyDescent="0.3">
      <c r="A12" s="5" t="s">
        <v>29</v>
      </c>
      <c r="B12" s="26">
        <v>1</v>
      </c>
      <c r="C12" s="5" t="s">
        <v>43</v>
      </c>
    </row>
    <row r="13" spans="1:6" x14ac:dyDescent="0.3">
      <c r="A13" s="27"/>
      <c r="B13" s="28"/>
    </row>
    <row r="14" spans="1:6" ht="28.8" x14ac:dyDescent="0.3">
      <c r="A14" s="5" t="s">
        <v>30</v>
      </c>
      <c r="B14" s="22">
        <v>0.8</v>
      </c>
      <c r="C14" s="5" t="s">
        <v>44</v>
      </c>
    </row>
    <row r="15" spans="1:6" ht="57.6" x14ac:dyDescent="0.3">
      <c r="A15" s="5" t="s">
        <v>31</v>
      </c>
      <c r="B15" s="23">
        <v>75</v>
      </c>
      <c r="C15" s="5" t="s">
        <v>45</v>
      </c>
    </row>
    <row r="16" spans="1:6" ht="28.8" x14ac:dyDescent="0.3">
      <c r="A16" s="5" t="s">
        <v>8</v>
      </c>
      <c r="B16" s="23">
        <v>15</v>
      </c>
      <c r="C16" s="5" t="s">
        <v>45</v>
      </c>
    </row>
    <row r="17" spans="1:8" ht="43.2" x14ac:dyDescent="0.3">
      <c r="A17" s="5" t="s">
        <v>5</v>
      </c>
      <c r="B17" s="23">
        <v>15</v>
      </c>
      <c r="C17" s="5" t="s">
        <v>45</v>
      </c>
    </row>
    <row r="18" spans="1:8" ht="28.8" x14ac:dyDescent="0.3">
      <c r="A18" s="5" t="s">
        <v>13</v>
      </c>
      <c r="B18" s="26">
        <f>IF(B14*B15&gt;75,10,20)</f>
        <v>20</v>
      </c>
      <c r="C18" s="5" t="s">
        <v>46</v>
      </c>
    </row>
    <row r="19" spans="1:8" ht="28.8" x14ac:dyDescent="0.3">
      <c r="A19" s="5" t="s">
        <v>14</v>
      </c>
      <c r="B19" s="26">
        <v>50</v>
      </c>
      <c r="C19" s="5" t="s">
        <v>46</v>
      </c>
    </row>
    <row r="20" spans="1:8" x14ac:dyDescent="0.3">
      <c r="A20" s="11" t="s">
        <v>0</v>
      </c>
      <c r="B20" s="24">
        <v>35</v>
      </c>
      <c r="C20" s="11" t="s">
        <v>46</v>
      </c>
    </row>
    <row r="21" spans="1:8" x14ac:dyDescent="0.3">
      <c r="A21" s="5" t="s">
        <v>17</v>
      </c>
      <c r="B21" s="25">
        <v>1500</v>
      </c>
      <c r="C21" s="5" t="s">
        <v>44</v>
      </c>
    </row>
    <row r="22" spans="1:8" x14ac:dyDescent="0.3">
      <c r="B22" s="9"/>
      <c r="C22" s="1"/>
    </row>
    <row r="23" spans="1:8" x14ac:dyDescent="0.3">
      <c r="B23" s="9"/>
      <c r="C23" s="1"/>
    </row>
    <row r="24" spans="1:8" x14ac:dyDescent="0.3">
      <c r="B24" s="9"/>
      <c r="C24" s="1"/>
    </row>
    <row r="25" spans="1:8" ht="15" customHeight="1" x14ac:dyDescent="0.3">
      <c r="A25" s="36" t="s">
        <v>47</v>
      </c>
      <c r="B25" s="37"/>
      <c r="C25" s="38"/>
      <c r="D25" s="12" t="s">
        <v>48</v>
      </c>
      <c r="G25" s="8"/>
      <c r="H25" s="9"/>
    </row>
    <row r="26" spans="1:8" x14ac:dyDescent="0.3">
      <c r="A26" s="51" t="s">
        <v>49</v>
      </c>
      <c r="B26" s="51"/>
      <c r="C26" s="51"/>
      <c r="D26" s="4"/>
      <c r="G26" s="8"/>
    </row>
    <row r="27" spans="1:8" x14ac:dyDescent="0.3">
      <c r="A27" s="51" t="s">
        <v>50</v>
      </c>
      <c r="B27" s="51"/>
      <c r="C27" s="51"/>
      <c r="D27" s="3"/>
      <c r="G27" s="10"/>
    </row>
    <row r="28" spans="1:8" x14ac:dyDescent="0.3">
      <c r="A28" s="52" t="s">
        <v>51</v>
      </c>
      <c r="B28" s="52"/>
      <c r="C28" s="52"/>
      <c r="D28" s="5"/>
      <c r="G28" s="40"/>
    </row>
    <row r="29" spans="1:8" x14ac:dyDescent="0.3">
      <c r="G29" s="40"/>
    </row>
    <row r="30" spans="1:8" x14ac:dyDescent="0.3">
      <c r="G30" s="40"/>
    </row>
    <row r="31" spans="1:8" ht="23.4" x14ac:dyDescent="0.45">
      <c r="A31" s="39" t="s">
        <v>25</v>
      </c>
      <c r="B31" s="39"/>
      <c r="C31" s="39"/>
    </row>
    <row r="32" spans="1:8" x14ac:dyDescent="0.3">
      <c r="A32" s="1" t="s">
        <v>26</v>
      </c>
      <c r="B32" t="s">
        <v>32</v>
      </c>
    </row>
    <row r="36" spans="1:6" ht="28.8" x14ac:dyDescent="0.3">
      <c r="A36" s="42" t="s">
        <v>3</v>
      </c>
      <c r="B36" s="43"/>
      <c r="C36" s="44"/>
      <c r="D36" s="5" t="s">
        <v>39</v>
      </c>
      <c r="E36" s="5" t="s">
        <v>38</v>
      </c>
      <c r="F36" s="7" t="s">
        <v>16</v>
      </c>
    </row>
    <row r="37" spans="1:6" ht="20.100000000000001" customHeight="1" x14ac:dyDescent="0.3">
      <c r="A37" s="29" t="s">
        <v>4</v>
      </c>
      <c r="B37" s="29"/>
      <c r="C37" s="29"/>
      <c r="D37" s="15">
        <f>ROUND((B8-B9)/((B15+B16+B17)/60),2)</f>
        <v>4</v>
      </c>
      <c r="E37" s="16"/>
      <c r="F37" s="15"/>
    </row>
    <row r="38" spans="1:6" ht="20.100000000000001" customHeight="1" x14ac:dyDescent="0.3">
      <c r="A38" s="29" t="s">
        <v>6</v>
      </c>
      <c r="B38" s="29"/>
      <c r="C38" s="29"/>
      <c r="D38" s="17">
        <f>B15*B14</f>
        <v>60</v>
      </c>
      <c r="E38" s="16"/>
      <c r="F38" s="15"/>
    </row>
    <row r="39" spans="1:6" ht="39.9" customHeight="1" x14ac:dyDescent="0.3">
      <c r="A39" s="29" t="s">
        <v>9</v>
      </c>
      <c r="B39" s="29"/>
      <c r="C39" s="29"/>
      <c r="D39" s="17">
        <f>D38*D37</f>
        <v>240</v>
      </c>
      <c r="E39" s="16"/>
      <c r="F39" s="15"/>
    </row>
    <row r="40" spans="1:6" ht="39.9" customHeight="1" x14ac:dyDescent="0.3">
      <c r="A40" s="29" t="s">
        <v>10</v>
      </c>
      <c r="B40" s="29"/>
      <c r="C40" s="29"/>
      <c r="D40" s="17">
        <f>D39*B10</f>
        <v>5040</v>
      </c>
      <c r="E40" s="16"/>
      <c r="F40" s="15"/>
    </row>
    <row r="41" spans="1:6" ht="39.9" customHeight="1" x14ac:dyDescent="0.3">
      <c r="A41" s="29" t="s">
        <v>53</v>
      </c>
      <c r="B41" s="29"/>
      <c r="C41" s="29"/>
      <c r="D41" s="17">
        <f>D40*(B11-B12)</f>
        <v>55440</v>
      </c>
      <c r="E41" s="16"/>
      <c r="F41" s="17"/>
    </row>
    <row r="42" spans="1:6" ht="39.9" customHeight="1" x14ac:dyDescent="0.3">
      <c r="A42" s="29" t="s">
        <v>54</v>
      </c>
      <c r="B42" s="29"/>
      <c r="C42" s="29"/>
      <c r="D42" s="17"/>
      <c r="E42" s="18">
        <f>F43*B20/100</f>
        <v>29852.307692307691</v>
      </c>
      <c r="F42" s="15"/>
    </row>
    <row r="43" spans="1:6" ht="39.9" customHeight="1" x14ac:dyDescent="0.3">
      <c r="A43" s="29" t="s">
        <v>19</v>
      </c>
      <c r="B43" s="29"/>
      <c r="C43" s="29"/>
      <c r="D43" s="17"/>
      <c r="E43" s="18"/>
      <c r="F43" s="17">
        <f>$D$41/(100-$B$20)*100</f>
        <v>85292.307692307688</v>
      </c>
    </row>
    <row r="44" spans="1:6" ht="20.100000000000001" customHeight="1" x14ac:dyDescent="0.3">
      <c r="A44" s="29" t="s">
        <v>11</v>
      </c>
      <c r="B44" s="29"/>
      <c r="C44" s="29"/>
      <c r="D44" s="17">
        <f>ROUND(D41-(D41/1.19),2)</f>
        <v>8851.76</v>
      </c>
      <c r="E44" s="17">
        <f>ROUND(E42-(E42/1.19),2)</f>
        <v>4766.33</v>
      </c>
      <c r="F44" s="15"/>
    </row>
    <row r="45" spans="1:6" ht="20.100000000000001" customHeight="1" x14ac:dyDescent="0.3">
      <c r="A45" s="35" t="s">
        <v>20</v>
      </c>
      <c r="B45" s="35"/>
      <c r="C45" s="35"/>
      <c r="D45" s="19">
        <f>D41-D44</f>
        <v>46588.24</v>
      </c>
      <c r="E45" s="19">
        <f>E42-E44</f>
        <v>25085.977692307693</v>
      </c>
      <c r="F45" s="19">
        <f>D45+E45</f>
        <v>71674.217692307691</v>
      </c>
    </row>
    <row r="46" spans="1:6" ht="20.100000000000001" customHeight="1" x14ac:dyDescent="0.3">
      <c r="A46" s="29" t="s">
        <v>12</v>
      </c>
      <c r="B46" s="29"/>
      <c r="C46" s="29"/>
      <c r="D46" s="17">
        <f>ROUND(D45*B18/100,2)</f>
        <v>9317.65</v>
      </c>
      <c r="E46" s="18">
        <f>E45*B19/100</f>
        <v>12542.988846153847</v>
      </c>
      <c r="F46" s="15"/>
    </row>
    <row r="47" spans="1:6" ht="20.100000000000001" customHeight="1" x14ac:dyDescent="0.3">
      <c r="A47" s="35" t="s">
        <v>15</v>
      </c>
      <c r="B47" s="35"/>
      <c r="C47" s="35"/>
      <c r="D47" s="19">
        <f>D45-D46</f>
        <v>37270.589999999997</v>
      </c>
      <c r="E47" s="19">
        <f>E45-E46</f>
        <v>12542.988846153847</v>
      </c>
      <c r="F47" s="19">
        <f>D47+E47</f>
        <v>49813.578846153847</v>
      </c>
    </row>
    <row r="48" spans="1:6" ht="20.100000000000001" customHeight="1" x14ac:dyDescent="0.3">
      <c r="A48" s="29" t="s">
        <v>21</v>
      </c>
      <c r="B48" s="29"/>
      <c r="C48" s="29"/>
      <c r="D48" s="18">
        <f>-B21*B11</f>
        <v>-18000</v>
      </c>
      <c r="E48" s="16"/>
      <c r="F48" s="15"/>
    </row>
    <row r="49" spans="1:6" ht="20.100000000000001" customHeight="1" x14ac:dyDescent="0.3">
      <c r="A49" s="35" t="s">
        <v>18</v>
      </c>
      <c r="B49" s="35"/>
      <c r="C49" s="35"/>
      <c r="D49" s="20">
        <f>D47+D48</f>
        <v>19270.589999999997</v>
      </c>
      <c r="E49" s="20">
        <f>E47+E48</f>
        <v>12542.988846153847</v>
      </c>
      <c r="F49" s="19">
        <f>D49+E49</f>
        <v>31813.578846153843</v>
      </c>
    </row>
    <row r="50" spans="1:6" ht="20.100000000000001" customHeight="1" x14ac:dyDescent="0.3">
      <c r="A50" s="41"/>
      <c r="B50" s="41"/>
      <c r="C50" s="41"/>
      <c r="D50" s="41"/>
      <c r="E50" s="41"/>
      <c r="F50" s="41"/>
    </row>
    <row r="51" spans="1:6" ht="20.100000000000001" customHeight="1" x14ac:dyDescent="0.3">
      <c r="A51" s="32" t="s">
        <v>22</v>
      </c>
      <c r="B51" s="33"/>
      <c r="C51" s="33"/>
      <c r="D51" s="33"/>
      <c r="E51" s="33"/>
      <c r="F51" s="34"/>
    </row>
    <row r="52" spans="1:6" ht="20.100000000000001" customHeight="1" x14ac:dyDescent="0.3">
      <c r="A52" s="45" t="s">
        <v>23</v>
      </c>
      <c r="B52" s="46"/>
      <c r="C52" s="46"/>
      <c r="D52" s="46"/>
      <c r="E52" s="47"/>
      <c r="F52" s="21">
        <f>F47/B11</f>
        <v>4151.1315705128209</v>
      </c>
    </row>
    <row r="53" spans="1:6" ht="20.100000000000001" customHeight="1" x14ac:dyDescent="0.3">
      <c r="A53" s="45" t="s">
        <v>24</v>
      </c>
      <c r="B53" s="46"/>
      <c r="C53" s="46"/>
      <c r="D53" s="46"/>
      <c r="E53" s="47"/>
      <c r="F53" s="21">
        <f>F49/B11</f>
        <v>2651.1315705128204</v>
      </c>
    </row>
    <row r="54" spans="1:6" ht="20.100000000000001" customHeight="1" x14ac:dyDescent="0.3">
      <c r="A54" s="48"/>
      <c r="B54" s="49"/>
      <c r="C54" s="49"/>
      <c r="D54" s="49"/>
      <c r="E54" s="49"/>
      <c r="F54" s="50"/>
    </row>
    <row r="55" spans="1:6" x14ac:dyDescent="0.3">
      <c r="A55" s="30" t="s">
        <v>34</v>
      </c>
      <c r="B55" s="30"/>
      <c r="C55" s="30"/>
      <c r="D55" s="30"/>
      <c r="E55" s="30"/>
      <c r="F55" s="30"/>
    </row>
    <row r="56" spans="1:6" x14ac:dyDescent="0.3">
      <c r="A56" s="31" t="s">
        <v>35</v>
      </c>
      <c r="B56" s="31"/>
      <c r="C56" s="31"/>
      <c r="D56" s="31"/>
      <c r="E56" s="31"/>
      <c r="F56" s="2">
        <f>INT((F49&gt;9000)*(F49&lt;13997)*(997.8*(F49-9000)/10000+1400)*(F49-9000)/10000+(F49&gt;13996)*(F49&lt;54950)*((220.13*(F49-13996)/10000+2397)*(F49-13996)/10000+948.49)+(F49&gt;54949)*(F49&lt;260532)*(0.42*F49-8621.75)+(F49&gt;260532)*(0.45*F49-16437.7))/12</f>
        <v>493.16666666666669</v>
      </c>
    </row>
    <row r="57" spans="1:6" ht="28.5" customHeight="1" x14ac:dyDescent="0.3">
      <c r="A57" s="31" t="s">
        <v>36</v>
      </c>
      <c r="B57" s="31"/>
      <c r="C57" s="31"/>
      <c r="D57" s="31"/>
      <c r="E57" s="31"/>
      <c r="F57" s="14">
        <f>F49*0.185/12</f>
        <v>490.45934054487174</v>
      </c>
    </row>
    <row r="58" spans="1:6" x14ac:dyDescent="0.3">
      <c r="A58" s="31" t="s">
        <v>37</v>
      </c>
      <c r="B58" s="31"/>
      <c r="C58" s="31"/>
      <c r="D58" s="31"/>
      <c r="E58" s="6">
        <v>0.2</v>
      </c>
      <c r="F58" s="14">
        <f>F49/12*E58</f>
        <v>530.22631410256406</v>
      </c>
    </row>
    <row r="59" spans="1:6" x14ac:dyDescent="0.3">
      <c r="A59" s="30" t="s">
        <v>33</v>
      </c>
      <c r="B59" s="30"/>
      <c r="C59" s="30"/>
      <c r="D59" s="30"/>
      <c r="E59" s="30"/>
      <c r="F59" s="13">
        <f>F53-F56-F57-F58</f>
        <v>1137.2792491987179</v>
      </c>
    </row>
  </sheetData>
  <sheetProtection selectLockedCells="1"/>
  <mergeCells count="33">
    <mergeCell ref="G28:G30"/>
    <mergeCell ref="A26:C26"/>
    <mergeCell ref="A27:C27"/>
    <mergeCell ref="A28:C28"/>
    <mergeCell ref="A57:E57"/>
    <mergeCell ref="A58:D58"/>
    <mergeCell ref="A59:E59"/>
    <mergeCell ref="A2:C2"/>
    <mergeCell ref="A5:F5"/>
    <mergeCell ref="A31:C31"/>
    <mergeCell ref="A49:C49"/>
    <mergeCell ref="A50:F50"/>
    <mergeCell ref="A36:C36"/>
    <mergeCell ref="A37:C37"/>
    <mergeCell ref="A38:C38"/>
    <mergeCell ref="A39:C39"/>
    <mergeCell ref="A40:C40"/>
    <mergeCell ref="A41:C41"/>
    <mergeCell ref="A53:E53"/>
    <mergeCell ref="A52:E52"/>
    <mergeCell ref="A54:F54"/>
    <mergeCell ref="A13:B13"/>
    <mergeCell ref="A43:C43"/>
    <mergeCell ref="A55:F55"/>
    <mergeCell ref="A56:E56"/>
    <mergeCell ref="A51:F51"/>
    <mergeCell ref="A42:C42"/>
    <mergeCell ref="A44:C44"/>
    <mergeCell ref="A45:C45"/>
    <mergeCell ref="A46:C46"/>
    <mergeCell ref="A47:C47"/>
    <mergeCell ref="A48:C48"/>
    <mergeCell ref="A25:C25"/>
  </mergeCells>
  <pageMargins left="0.7" right="0.7" top="0.78740157499999996" bottom="0.78740157499999996" header="0.3" footer="0.3"/>
  <pageSetup paperSize="9" orientation="portrait" verticalDpi="4" r:id="rId1"/>
  <headerFooter>
    <oddFooter xml:space="preserve">&amp;CCopyright 2019 by NEOVITA COSMETICS
</oddFooter>
  </headerFooter>
  <rowBreaks count="1" manualBreakCount="1">
    <brk id="2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NEOVITA - Jürgen Singer</dc:creator>
  <cp:lastModifiedBy>NEOVITA - Jürgen Singer</cp:lastModifiedBy>
  <cp:lastPrinted>2019-01-20T07:21:52Z</cp:lastPrinted>
  <dcterms:created xsi:type="dcterms:W3CDTF">2018-10-03T06:40:57Z</dcterms:created>
  <dcterms:modified xsi:type="dcterms:W3CDTF">2019-12-15T11:15:45Z</dcterms:modified>
</cp:coreProperties>
</file>